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9630" windowHeight="5685"/>
  </bookViews>
  <sheets>
    <sheet name="STREETER" sheetId="1" r:id="rId1"/>
  </sheets>
  <definedNames>
    <definedName name="\g">STREETER!$H$51</definedName>
    <definedName name="__123Graph_A" localSheetId="0" hidden="1">STREETER!$D$50:$D$71</definedName>
    <definedName name="__123Graph_ADBOPROF" localSheetId="0" hidden="1">STREETER!$F$50:$F$71</definedName>
    <definedName name="__123Graph_AODPROF" localSheetId="0" hidden="1">STREETER!$D$50:$D$71</definedName>
    <definedName name="__123Graph_X" localSheetId="0" hidden="1">STREETER!$B$50:$B$71</definedName>
    <definedName name="__123Graph_XDBOPROF" localSheetId="0" hidden="1">STREETER!$B$50:$B$71</definedName>
    <definedName name="__123Graph_XODPROF" localSheetId="0" hidden="1">STREETER!$B$50:$B$71</definedName>
    <definedName name="_Regression_Int" localSheetId="0" hidden="1">1</definedName>
    <definedName name="_xlnm.Print_Area" localSheetId="0">STREETER!$A$1:$J$44</definedName>
  </definedNames>
  <calcPr calcId="977461"/>
</workbook>
</file>

<file path=xl/calcChain.xml><?xml version="1.0" encoding="utf-8"?>
<calcChain xmlns="http://schemas.openxmlformats.org/spreadsheetml/2006/main">
  <c r="B54" i="1" l="1"/>
  <c r="B55" i="1"/>
  <c r="B56" i="1"/>
  <c r="B57" i="1"/>
  <c r="C57" i="1"/>
  <c r="B58" i="1"/>
  <c r="B53" i="1"/>
  <c r="C53" i="1"/>
  <c r="B52" i="1"/>
  <c r="C52" i="1"/>
  <c r="D4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50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D36" i="1"/>
  <c r="D31" i="1"/>
  <c r="D35" i="1"/>
  <c r="D34" i="1"/>
  <c r="D51" i="1"/>
  <c r="F50" i="1"/>
  <c r="C54" i="1"/>
  <c r="C55" i="1"/>
  <c r="C56" i="1"/>
  <c r="C58" i="1"/>
  <c r="B59" i="1"/>
  <c r="C59" i="1"/>
  <c r="B60" i="1"/>
  <c r="C60" i="1"/>
  <c r="B61" i="1"/>
  <c r="C61" i="1"/>
  <c r="B62" i="1"/>
  <c r="C62" i="1"/>
  <c r="B63" i="1"/>
  <c r="C63" i="1"/>
  <c r="B64" i="1"/>
  <c r="C64" i="1"/>
  <c r="B65" i="1"/>
  <c r="C65" i="1"/>
  <c r="B66" i="1"/>
  <c r="C66" i="1"/>
  <c r="B67" i="1"/>
  <c r="C67" i="1"/>
  <c r="B68" i="1"/>
  <c r="C68" i="1"/>
  <c r="B69" i="1"/>
  <c r="C69" i="1"/>
  <c r="B70" i="1"/>
  <c r="C70" i="1"/>
  <c r="B71" i="1"/>
  <c r="C71" i="1"/>
  <c r="D50" i="1"/>
  <c r="D37" i="1"/>
  <c r="F51" i="1"/>
  <c r="D42" i="1"/>
  <c r="D41" i="1"/>
  <c r="F52" i="1"/>
  <c r="D58" i="1"/>
  <c r="D69" i="1"/>
  <c r="F63" i="1"/>
  <c r="F71" i="1"/>
  <c r="D62" i="1"/>
  <c r="D65" i="1"/>
  <c r="D66" i="1"/>
  <c r="F61" i="1"/>
  <c r="F70" i="1"/>
  <c r="F58" i="1"/>
  <c r="F62" i="1"/>
  <c r="D61" i="1"/>
  <c r="F67" i="1"/>
  <c r="D54" i="1"/>
  <c r="D56" i="1"/>
  <c r="D68" i="1"/>
  <c r="F57" i="1"/>
  <c r="F59" i="1"/>
  <c r="D70" i="1"/>
  <c r="F68" i="1"/>
  <c r="F60" i="1"/>
  <c r="D63" i="1"/>
  <c r="F64" i="1"/>
  <c r="D55" i="1"/>
  <c r="D52" i="1"/>
  <c r="D60" i="1"/>
  <c r="F53" i="1"/>
  <c r="D57" i="1"/>
  <c r="D53" i="1"/>
  <c r="F55" i="1"/>
  <c r="F54" i="1"/>
  <c r="F69" i="1"/>
  <c r="D71" i="1"/>
  <c r="D67" i="1"/>
  <c r="D59" i="1"/>
  <c r="F56" i="1"/>
  <c r="F65" i="1"/>
  <c r="D64" i="1"/>
  <c r="F66" i="1"/>
  <c r="D43" i="1"/>
</calcChain>
</file>

<file path=xl/sharedStrings.xml><?xml version="1.0" encoding="utf-8"?>
<sst xmlns="http://schemas.openxmlformats.org/spreadsheetml/2006/main" count="76" uniqueCount="70">
  <si>
    <t>DADOS DE ENTRADA</t>
  </si>
  <si>
    <t>Símbolo</t>
  </si>
  <si>
    <t>Valor</t>
  </si>
  <si>
    <t>Vazao do rio (m3/s)</t>
  </si>
  <si>
    <t>Qr</t>
  </si>
  <si>
    <t>Vazao do esgoto (m3/s)</t>
  </si>
  <si>
    <t>Qe</t>
  </si>
  <si>
    <t>DBO5 do rio (mg/l)</t>
  </si>
  <si>
    <t>DBOr</t>
  </si>
  <si>
    <t>DBO5 do esgoto bruto (mg/l)</t>
  </si>
  <si>
    <t>DBOe</t>
  </si>
  <si>
    <t>OD do rio (mg/l)</t>
  </si>
  <si>
    <t>ODr</t>
  </si>
  <si>
    <t>OD do esgoto (mg/l)</t>
  </si>
  <si>
    <t>ODe</t>
  </si>
  <si>
    <t>OD saturaçao (mg/l)</t>
  </si>
  <si>
    <t>ODsat</t>
  </si>
  <si>
    <t>Coef. desoxigenaçao (1/d)</t>
  </si>
  <si>
    <t>K1</t>
  </si>
  <si>
    <t>Coef. reaeraçao (1/d)</t>
  </si>
  <si>
    <t>K2</t>
  </si>
  <si>
    <t>Distancia do trecho (km)</t>
  </si>
  <si>
    <t>d</t>
  </si>
  <si>
    <t>Velocidade (m/s)</t>
  </si>
  <si>
    <t>v</t>
  </si>
  <si>
    <t>Efic. remoção DBO na ETE (%)</t>
  </si>
  <si>
    <t>Edbo</t>
  </si>
  <si>
    <t>DADOS DE SAIDA</t>
  </si>
  <si>
    <t>DBO5 do esgoto tratado (mg/l)</t>
  </si>
  <si>
    <t>DBOet</t>
  </si>
  <si>
    <t>OD da mistura (mg/l)</t>
  </si>
  <si>
    <t>DBO5 da mistura (mg/l)</t>
  </si>
  <si>
    <t>Coef.DBO ultima</t>
  </si>
  <si>
    <t>KT</t>
  </si>
  <si>
    <t>Tempo de percurso (d)</t>
  </si>
  <si>
    <t>t</t>
  </si>
  <si>
    <t>OD no final do trecho (mg/l)</t>
  </si>
  <si>
    <t>ODt</t>
  </si>
  <si>
    <t>DBO5 no final do trecho (mg/l)</t>
  </si>
  <si>
    <t>DBOt</t>
  </si>
  <si>
    <t xml:space="preserve">                  SEGMENTO</t>
  </si>
  <si>
    <t>DIST</t>
  </si>
  <si>
    <t>TEMPO</t>
  </si>
  <si>
    <t>OD</t>
  </si>
  <si>
    <t>DBO5</t>
  </si>
  <si>
    <t>(km)</t>
  </si>
  <si>
    <t>(d)</t>
  </si>
  <si>
    <t>(mg/l)</t>
  </si>
  <si>
    <t>Coef. decomposiçao (1/d)</t>
  </si>
  <si>
    <t>Kd</t>
  </si>
  <si>
    <t>DBO última da mistura (mg/l)</t>
  </si>
  <si>
    <t>Lo</t>
  </si>
  <si>
    <t>OD mínimo no trecho (mg/l)</t>
  </si>
  <si>
    <t>MODELO DE OXIGENIO DISSOLVIDO</t>
  </si>
  <si>
    <t>PERFIS DE OD E DBO:</t>
  </si>
  <si>
    <t>DBOo</t>
  </si>
  <si>
    <t>permissível</t>
  </si>
  <si>
    <t>DBO5 máx</t>
  </si>
  <si>
    <t>OD mín</t>
  </si>
  <si>
    <t>ODmín</t>
  </si>
  <si>
    <t>Dados do trecho</t>
  </si>
  <si>
    <t>Dados do esgoto tratado</t>
  </si>
  <si>
    <t>Dados da mistura</t>
  </si>
  <si>
    <t>Variáveis</t>
  </si>
  <si>
    <t>Dados adicionais</t>
  </si>
  <si>
    <t>Coeficientes (na temperatura do líquido)</t>
  </si>
  <si>
    <t>ODo</t>
  </si>
  <si>
    <t>STREETER-PHELPS (Von Sperling, 2007)</t>
  </si>
  <si>
    <t>DBOmax permissível</t>
  </si>
  <si>
    <t>ODmin permissível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</si>
</sst>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8" formatCode="General_)"/>
    <numFmt numFmtId="179" formatCode="0.000_)"/>
    <numFmt numFmtId="180" formatCode="0_)"/>
    <numFmt numFmtId="181" formatCode="0.0_)"/>
    <numFmt numFmtId="182" formatCode="0.00_)"/>
    <numFmt numFmtId="185" formatCode="0.0"/>
  </numFmts>
  <fonts count="13" x14ac:knownFonts="1">
    <font>
      <sz val="10"/>
      <name val="Courier"/>
    </font>
    <font>
      <sz val="8"/>
      <name val="Times New Roman"/>
      <family val="1"/>
    </font>
    <font>
      <sz val="9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8"/>
      <name val="Courier"/>
      <family val="3"/>
    </font>
    <font>
      <b/>
      <sz val="9"/>
      <color indexed="12"/>
      <name val="Times New Roman"/>
      <family val="1"/>
    </font>
    <font>
      <b/>
      <sz val="9"/>
      <color indexed="10"/>
      <name val="Times New Roman"/>
      <family val="1"/>
    </font>
    <font>
      <sz val="9"/>
      <color indexed="12"/>
      <name val="Times New Roman"/>
      <family val="1"/>
    </font>
    <font>
      <sz val="8"/>
      <color indexed="12"/>
      <name val="Times New Roman"/>
      <family val="1"/>
    </font>
    <font>
      <sz val="8"/>
      <color indexed="12"/>
      <name val="Times New Roman"/>
      <family val="1"/>
    </font>
    <font>
      <b/>
      <sz val="9"/>
      <name val="Times New Roman"/>
      <family val="1"/>
    </font>
    <font>
      <b/>
      <sz val="8"/>
      <color indexed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178" fontId="0" fillId="0" borderId="0"/>
  </cellStyleXfs>
  <cellXfs count="41">
    <xf numFmtId="178" fontId="0" fillId="0" borderId="0" xfId="0"/>
    <xf numFmtId="178" fontId="1" fillId="0" borderId="0" xfId="0" applyFont="1"/>
    <xf numFmtId="178" fontId="2" fillId="0" borderId="0" xfId="0" applyFont="1" applyAlignment="1" applyProtection="1">
      <alignment horizontal="left"/>
    </xf>
    <xf numFmtId="178" fontId="2" fillId="0" borderId="0" xfId="0" applyFont="1"/>
    <xf numFmtId="180" fontId="2" fillId="0" borderId="0" xfId="0" applyNumberFormat="1" applyFont="1" applyProtection="1"/>
    <xf numFmtId="181" fontId="2" fillId="0" borderId="0" xfId="0" applyNumberFormat="1" applyFont="1" applyProtection="1"/>
    <xf numFmtId="182" fontId="2" fillId="0" borderId="0" xfId="0" applyNumberFormat="1" applyFont="1" applyProtection="1"/>
    <xf numFmtId="178" fontId="1" fillId="0" borderId="0" xfId="0" applyFont="1" applyAlignment="1" applyProtection="1">
      <alignment horizontal="center"/>
    </xf>
    <xf numFmtId="178" fontId="1" fillId="0" borderId="0" xfId="0" applyFont="1" applyAlignment="1">
      <alignment horizontal="center"/>
    </xf>
    <xf numFmtId="178" fontId="1" fillId="0" borderId="0" xfId="0" quotePrefix="1" applyFont="1" applyAlignment="1">
      <alignment horizontal="center"/>
    </xf>
    <xf numFmtId="181" fontId="1" fillId="0" borderId="0" xfId="0" applyNumberFormat="1" applyFont="1" applyAlignment="1" applyProtection="1">
      <alignment horizontal="center"/>
    </xf>
    <xf numFmtId="182" fontId="1" fillId="0" borderId="0" xfId="0" applyNumberFormat="1" applyFont="1" applyAlignment="1" applyProtection="1">
      <alignment horizontal="center"/>
    </xf>
    <xf numFmtId="11" fontId="2" fillId="0" borderId="0" xfId="0" applyNumberFormat="1" applyFont="1" applyProtection="1"/>
    <xf numFmtId="178" fontId="3" fillId="0" borderId="0" xfId="0" applyFont="1" applyAlignment="1">
      <alignment horizontal="center"/>
    </xf>
    <xf numFmtId="178" fontId="4" fillId="0" borderId="0" xfId="0" applyFont="1" applyAlignment="1">
      <alignment horizontal="center"/>
    </xf>
    <xf numFmtId="178" fontId="4" fillId="0" borderId="0" xfId="0" quotePrefix="1" applyFont="1" applyAlignment="1">
      <alignment horizontal="center"/>
    </xf>
    <xf numFmtId="11" fontId="4" fillId="0" borderId="0" xfId="0" applyNumberFormat="1" applyFont="1" applyAlignment="1">
      <alignment horizontal="center"/>
    </xf>
    <xf numFmtId="178" fontId="2" fillId="0" borderId="0" xfId="0" applyFont="1" applyAlignment="1" applyProtection="1">
      <alignment horizontal="center"/>
    </xf>
    <xf numFmtId="2" fontId="0" fillId="0" borderId="0" xfId="0" applyNumberFormat="1"/>
    <xf numFmtId="2" fontId="3" fillId="0" borderId="0" xfId="0" applyNumberFormat="1" applyFont="1" applyAlignment="1">
      <alignment horizontal="center"/>
    </xf>
    <xf numFmtId="178" fontId="4" fillId="0" borderId="0" xfId="0" applyFont="1" applyAlignment="1" applyProtection="1">
      <alignment horizontal="center"/>
    </xf>
    <xf numFmtId="2" fontId="4" fillId="0" borderId="0" xfId="0" applyNumberFormat="1" applyFont="1" applyAlignment="1">
      <alignment horizontal="center"/>
    </xf>
    <xf numFmtId="178" fontId="6" fillId="0" borderId="0" xfId="0" applyFont="1" applyAlignment="1" applyProtection="1">
      <alignment horizontal="left"/>
    </xf>
    <xf numFmtId="178" fontId="7" fillId="0" borderId="0" xfId="0" applyFont="1" applyAlignment="1" applyProtection="1">
      <alignment horizontal="left"/>
    </xf>
    <xf numFmtId="11" fontId="8" fillId="0" borderId="0" xfId="0" applyNumberFormat="1" applyFont="1" applyProtection="1"/>
    <xf numFmtId="182" fontId="8" fillId="0" borderId="0" xfId="0" applyNumberFormat="1" applyFont="1" applyProtection="1"/>
    <xf numFmtId="185" fontId="1" fillId="0" borderId="0" xfId="0" applyNumberFormat="1" applyFont="1" applyAlignment="1" applyProtection="1">
      <alignment horizontal="center"/>
    </xf>
    <xf numFmtId="178" fontId="9" fillId="0" borderId="0" xfId="0" applyFont="1" applyAlignment="1">
      <alignment horizontal="center"/>
    </xf>
    <xf numFmtId="178" fontId="10" fillId="0" borderId="0" xfId="0" applyFont="1" applyAlignment="1">
      <alignment horizontal="center"/>
    </xf>
    <xf numFmtId="178" fontId="11" fillId="0" borderId="0" xfId="0" applyFont="1" applyAlignment="1" applyProtection="1">
      <alignment horizontal="left"/>
    </xf>
    <xf numFmtId="178" fontId="11" fillId="0" borderId="0" xfId="0" applyFont="1"/>
    <xf numFmtId="178" fontId="12" fillId="0" borderId="0" xfId="0" applyFont="1" applyAlignment="1" applyProtection="1">
      <alignment horizontal="left"/>
    </xf>
    <xf numFmtId="180" fontId="9" fillId="0" borderId="0" xfId="0" applyNumberFormat="1" applyFont="1" applyAlignment="1" applyProtection="1">
      <alignment horizontal="center"/>
    </xf>
    <xf numFmtId="178" fontId="1" fillId="0" borderId="0" xfId="0" applyFont="1" applyAlignment="1" applyProtection="1">
      <alignment horizontal="right"/>
    </xf>
    <xf numFmtId="180" fontId="8" fillId="2" borderId="1" xfId="0" applyNumberFormat="1" applyFont="1" applyFill="1" applyBorder="1" applyProtection="1"/>
    <xf numFmtId="182" fontId="8" fillId="2" borderId="1" xfId="0" applyNumberFormat="1" applyFont="1" applyFill="1" applyBorder="1" applyProtection="1"/>
    <xf numFmtId="179" fontId="8" fillId="2" borderId="1" xfId="0" applyNumberFormat="1" applyFont="1" applyFill="1" applyBorder="1"/>
    <xf numFmtId="180" fontId="8" fillId="2" borderId="1" xfId="0" applyNumberFormat="1" applyFont="1" applyFill="1" applyBorder="1"/>
    <xf numFmtId="181" fontId="8" fillId="2" borderId="1" xfId="0" applyNumberFormat="1" applyFont="1" applyFill="1" applyBorder="1"/>
    <xf numFmtId="178" fontId="8" fillId="2" borderId="1" xfId="0" applyFont="1" applyFill="1" applyBorder="1"/>
    <xf numFmtId="182" fontId="8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OXIGÊNIO DISSOLVIDO</a:t>
            </a:r>
          </a:p>
        </c:rich>
      </c:tx>
      <c:layout>
        <c:manualLayout>
          <c:xMode val="edge"/>
          <c:yMode val="edge"/>
          <c:x val="0.31339105152839503"/>
          <c:y val="4.71206459362071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512877584350472"/>
          <c:y val="0.18324607329842932"/>
          <c:w val="0.71510170467666234"/>
          <c:h val="0.5759162303664922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STREETER!$B$50:$B$71</c:f>
              <c:numCache>
                <c:formatCode>0.0_)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xVal>
          <c:yVal>
            <c:numRef>
              <c:f>STREETER!$D$50:$D$71</c:f>
              <c:numCache>
                <c:formatCode>0.00_)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yVal>
          <c:smooth val="0"/>
        </c:ser>
        <c:ser>
          <c:idx val="1"/>
          <c:order val="1"/>
          <c:spPr>
            <a:ln w="12700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STREETER!$B$50:$B$71</c:f>
              <c:numCache>
                <c:formatCode>0.0_)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xVal>
          <c:yVal>
            <c:numRef>
              <c:f>STREETER!$E$50:$E$71</c:f>
              <c:numCache>
                <c:formatCode>General_)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751488"/>
        <c:axId val="146754560"/>
      </c:scatterChart>
      <c:valAx>
        <c:axId val="146751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Distância (km)</a:t>
                </a:r>
              </a:p>
            </c:rich>
          </c:tx>
          <c:layout>
            <c:manualLayout>
              <c:xMode val="edge"/>
              <c:yMode val="edge"/>
              <c:x val="0.4444457762451825"/>
              <c:y val="0.8691100582766137"/>
            </c:manualLayout>
          </c:layout>
          <c:overlay val="0"/>
          <c:spPr>
            <a:noFill/>
            <a:ln w="25400">
              <a:noFill/>
            </a:ln>
          </c:spPr>
        </c:title>
        <c:numFmt formatCode="0.0_)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46754560"/>
        <c:crosses val="autoZero"/>
        <c:crossBetween val="midCat"/>
      </c:valAx>
      <c:valAx>
        <c:axId val="146754560"/>
        <c:scaling>
          <c:orientation val="minMax"/>
          <c:max val="8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OD (mg/l)</a:t>
                </a:r>
              </a:p>
            </c:rich>
          </c:tx>
          <c:layout>
            <c:manualLayout>
              <c:xMode val="edge"/>
              <c:yMode val="edge"/>
              <c:x val="4.558415853755985E-2"/>
              <c:y val="0.32984285332977448"/>
            </c:manualLayout>
          </c:layout>
          <c:overlay val="0"/>
          <c:spPr>
            <a:noFill/>
            <a:ln w="25400">
              <a:noFill/>
            </a:ln>
          </c:spPr>
        </c:title>
        <c:numFmt formatCode="0.00_)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46751488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>
      <c:oddHeader>&amp;A</c:oddHeader>
      <c:oddFooter>Página &amp;P</c:oddFooter>
    </c:headerFooter>
    <c:pageMargins b="0.984251969" l="0.78740157499999996" r="0.78740157499999996" t="0.984251969" header="0.49212598499999999" footer="0.49212598499999999"/>
    <c:pageSetup paperSize="9" orientation="landscape" horizontalDpi="0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DBO</a:t>
            </a:r>
          </a:p>
        </c:rich>
      </c:tx>
      <c:layout>
        <c:manualLayout>
          <c:xMode val="edge"/>
          <c:yMode val="edge"/>
          <c:x val="0.46153964361012251"/>
          <c:y val="4.39023088215667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373273274108779"/>
          <c:y val="0.17561017437636808"/>
          <c:w val="0.72649774777907927"/>
          <c:h val="0.60000142911925758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STREETER!$B$50:$B$71</c:f>
              <c:numCache>
                <c:formatCode>0.0_)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xVal>
          <c:yVal>
            <c:numRef>
              <c:f>STREETER!$F$50:$F$71</c:f>
              <c:numCache>
                <c:formatCode>0.0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yVal>
          <c:smooth val="0"/>
        </c:ser>
        <c:ser>
          <c:idx val="1"/>
          <c:order val="1"/>
          <c:spPr>
            <a:ln w="12700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STREETER!$B$50:$B$71</c:f>
              <c:numCache>
                <c:formatCode>0.0_)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xVal>
          <c:yVal>
            <c:numRef>
              <c:f>STREETER!$G$50:$G$71</c:f>
              <c:numCache>
                <c:formatCode>General_)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891008"/>
        <c:axId val="154892928"/>
      </c:scatterChart>
      <c:valAx>
        <c:axId val="154891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Distância (km)</a:t>
                </a:r>
              </a:p>
            </c:rich>
          </c:tx>
          <c:layout>
            <c:manualLayout>
              <c:xMode val="edge"/>
              <c:yMode val="edge"/>
              <c:x val="0.43874771801065854"/>
              <c:y val="0.87805106988745052"/>
            </c:manualLayout>
          </c:layout>
          <c:overlay val="0"/>
          <c:spPr>
            <a:noFill/>
            <a:ln w="25400">
              <a:noFill/>
            </a:ln>
          </c:spPr>
        </c:title>
        <c:numFmt formatCode="0.0_)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54892928"/>
        <c:crosses val="autoZero"/>
        <c:crossBetween val="midCat"/>
      </c:valAx>
      <c:valAx>
        <c:axId val="154892928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DBO (mg/l)</a:t>
                </a:r>
              </a:p>
            </c:rich>
          </c:tx>
          <c:layout>
            <c:manualLayout>
              <c:xMode val="edge"/>
              <c:yMode val="edge"/>
              <c:x val="4.558415853755985E-2"/>
              <c:y val="0.32683037501668227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54891008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9" l="0.78740157499999996" r="0.78740157499999996" t="0.984251969" header="0.49212598499999999" footer="0.49212598499999999"/>
    <c:pageSetup paperSize="9" orientation="landscape" horizontalDpi="-2" verticalDpi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3</xdr:row>
      <xdr:rowOff>28575</xdr:rowOff>
    </xdr:from>
    <xdr:to>
      <xdr:col>9</xdr:col>
      <xdr:colOff>619125</xdr:colOff>
      <xdr:row>14</xdr:row>
      <xdr:rowOff>66675</xdr:rowOff>
    </xdr:to>
    <xdr:graphicFrame macro="">
      <xdr:nvGraphicFramePr>
        <xdr:cNvPr id="113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228600</xdr:colOff>
      <xdr:row>15</xdr:row>
      <xdr:rowOff>28575</xdr:rowOff>
    </xdr:from>
    <xdr:to>
      <xdr:col>9</xdr:col>
      <xdr:colOff>628650</xdr:colOff>
      <xdr:row>29</xdr:row>
      <xdr:rowOff>38100</xdr:rowOff>
    </xdr:to>
    <xdr:graphicFrame macro="">
      <xdr:nvGraphicFramePr>
        <xdr:cNvPr id="113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>
    <pageSetUpPr fitToPage="1"/>
  </sheetPr>
  <dimension ref="A1:X76"/>
  <sheetViews>
    <sheetView showGridLines="0" tabSelected="1" workbookViewId="0">
      <selection activeCell="D26" sqref="D26"/>
    </sheetView>
  </sheetViews>
  <sheetFormatPr defaultColWidth="11" defaultRowHeight="12.75" x14ac:dyDescent="0.2"/>
  <cols>
    <col min="1" max="1" width="20.625" customWidth="1"/>
    <col min="2" max="2" width="7.75" customWidth="1"/>
    <col min="3" max="3" width="16.25" customWidth="1"/>
    <col min="4" max="4" width="14.25" customWidth="1"/>
    <col min="5" max="5" width="6.875" customWidth="1"/>
    <col min="6" max="6" width="13.875" customWidth="1"/>
    <col min="7" max="7" width="7.625" style="13" customWidth="1"/>
    <col min="8" max="8" width="9.625" style="13" customWidth="1"/>
  </cols>
  <sheetData>
    <row r="1" spans="1:6" x14ac:dyDescent="0.2">
      <c r="A1" s="22" t="s">
        <v>53</v>
      </c>
      <c r="B1" s="3"/>
      <c r="C1" s="3"/>
      <c r="D1" s="3"/>
      <c r="E1" s="3"/>
      <c r="F1" s="3"/>
    </row>
    <row r="2" spans="1:6" x14ac:dyDescent="0.2">
      <c r="A2" s="22" t="s">
        <v>67</v>
      </c>
      <c r="B2" s="3"/>
      <c r="C2" s="3"/>
      <c r="D2" s="3"/>
      <c r="E2" s="3"/>
      <c r="F2" s="3"/>
    </row>
    <row r="3" spans="1:6" x14ac:dyDescent="0.2">
      <c r="A3" s="3"/>
      <c r="B3" s="3"/>
      <c r="C3" s="3"/>
      <c r="D3" s="3"/>
      <c r="E3" s="3"/>
      <c r="F3" s="3"/>
    </row>
    <row r="4" spans="1:6" x14ac:dyDescent="0.2">
      <c r="A4" s="23" t="s">
        <v>0</v>
      </c>
      <c r="B4" s="3"/>
      <c r="C4" s="17" t="s">
        <v>1</v>
      </c>
      <c r="D4" s="17" t="s">
        <v>2</v>
      </c>
      <c r="E4" s="3"/>
      <c r="F4" s="3"/>
    </row>
    <row r="5" spans="1:6" x14ac:dyDescent="0.2">
      <c r="A5" s="3"/>
      <c r="B5" s="3"/>
      <c r="C5" s="3"/>
      <c r="D5" s="3"/>
      <c r="E5" s="3"/>
      <c r="F5" s="3"/>
    </row>
    <row r="6" spans="1:6" x14ac:dyDescent="0.2">
      <c r="A6" s="30" t="s">
        <v>63</v>
      </c>
      <c r="B6" s="3"/>
      <c r="C6" s="3"/>
      <c r="D6" s="3"/>
      <c r="E6" s="3"/>
      <c r="F6" s="3"/>
    </row>
    <row r="7" spans="1:6" x14ac:dyDescent="0.2">
      <c r="A7" s="2" t="s">
        <v>3</v>
      </c>
      <c r="B7" s="3"/>
      <c r="C7" s="2" t="s">
        <v>4</v>
      </c>
      <c r="D7" s="36"/>
      <c r="E7" s="3"/>
      <c r="F7" s="3"/>
    </row>
    <row r="8" spans="1:6" x14ac:dyDescent="0.2">
      <c r="A8" s="2" t="s">
        <v>5</v>
      </c>
      <c r="B8" s="3"/>
      <c r="C8" s="2" t="s">
        <v>6</v>
      </c>
      <c r="D8" s="36"/>
      <c r="E8" s="3"/>
      <c r="F8" s="3"/>
    </row>
    <row r="9" spans="1:6" x14ac:dyDescent="0.2">
      <c r="A9" s="2" t="s">
        <v>7</v>
      </c>
      <c r="B9" s="3"/>
      <c r="C9" s="2" t="s">
        <v>8</v>
      </c>
      <c r="D9" s="37"/>
      <c r="E9" s="3"/>
      <c r="F9" s="3"/>
    </row>
    <row r="10" spans="1:6" x14ac:dyDescent="0.2">
      <c r="A10" s="2" t="s">
        <v>9</v>
      </c>
      <c r="B10" s="3"/>
      <c r="C10" s="2" t="s">
        <v>10</v>
      </c>
      <c r="D10" s="37"/>
      <c r="E10" s="3"/>
      <c r="F10" s="3"/>
    </row>
    <row r="11" spans="1:6" x14ac:dyDescent="0.2">
      <c r="A11" s="2" t="s">
        <v>11</v>
      </c>
      <c r="B11" s="3"/>
      <c r="C11" s="2" t="s">
        <v>12</v>
      </c>
      <c r="D11" s="38"/>
      <c r="E11" s="3"/>
      <c r="F11" s="3"/>
    </row>
    <row r="12" spans="1:6" x14ac:dyDescent="0.2">
      <c r="A12" s="2" t="s">
        <v>13</v>
      </c>
      <c r="B12" s="3"/>
      <c r="C12" s="2" t="s">
        <v>14</v>
      </c>
      <c r="D12" s="38"/>
      <c r="E12" s="3"/>
      <c r="F12" s="3"/>
    </row>
    <row r="13" spans="1:6" x14ac:dyDescent="0.2">
      <c r="A13" s="2"/>
      <c r="B13" s="3"/>
      <c r="C13" s="2"/>
      <c r="D13" s="24"/>
      <c r="E13" s="3"/>
      <c r="F13" s="3"/>
    </row>
    <row r="14" spans="1:6" x14ac:dyDescent="0.2">
      <c r="A14" s="29" t="s">
        <v>65</v>
      </c>
      <c r="B14" s="3"/>
      <c r="C14" s="2"/>
      <c r="D14" s="24"/>
      <c r="E14" s="3"/>
      <c r="F14" s="3"/>
    </row>
    <row r="15" spans="1:6" x14ac:dyDescent="0.2">
      <c r="A15" s="2" t="s">
        <v>17</v>
      </c>
      <c r="B15" s="3"/>
      <c r="C15" s="2" t="s">
        <v>18</v>
      </c>
      <c r="D15" s="35"/>
      <c r="E15" s="3"/>
      <c r="F15" s="3"/>
    </row>
    <row r="16" spans="1:6" x14ac:dyDescent="0.2">
      <c r="A16" s="2" t="s">
        <v>48</v>
      </c>
      <c r="B16" s="3"/>
      <c r="C16" s="2" t="s">
        <v>49</v>
      </c>
      <c r="D16" s="35"/>
      <c r="E16" s="3"/>
      <c r="F16" s="3"/>
    </row>
    <row r="17" spans="1:6" x14ac:dyDescent="0.2">
      <c r="A17" s="2" t="s">
        <v>19</v>
      </c>
      <c r="B17" s="3"/>
      <c r="C17" s="2" t="s">
        <v>20</v>
      </c>
      <c r="D17" s="35"/>
      <c r="E17" s="2"/>
      <c r="F17" s="3"/>
    </row>
    <row r="18" spans="1:6" x14ac:dyDescent="0.2">
      <c r="A18" s="2"/>
      <c r="B18" s="3"/>
      <c r="C18" s="2"/>
      <c r="D18" s="25"/>
      <c r="E18" s="2"/>
      <c r="F18" s="3"/>
    </row>
    <row r="19" spans="1:6" x14ac:dyDescent="0.2">
      <c r="A19" s="29" t="s">
        <v>64</v>
      </c>
      <c r="B19" s="3"/>
      <c r="C19" s="2"/>
      <c r="D19" s="25"/>
      <c r="E19" s="2"/>
      <c r="F19" s="3"/>
    </row>
    <row r="20" spans="1:6" x14ac:dyDescent="0.2">
      <c r="A20" s="2" t="s">
        <v>15</v>
      </c>
      <c r="B20" s="3"/>
      <c r="C20" s="2" t="s">
        <v>16</v>
      </c>
      <c r="D20" s="38"/>
      <c r="E20" s="2"/>
      <c r="F20" s="3"/>
    </row>
    <row r="21" spans="1:6" x14ac:dyDescent="0.2">
      <c r="A21" s="2" t="s">
        <v>21</v>
      </c>
      <c r="B21" s="3"/>
      <c r="C21" s="2" t="s">
        <v>22</v>
      </c>
      <c r="D21" s="39"/>
      <c r="E21" s="3"/>
      <c r="F21" s="3"/>
    </row>
    <row r="22" spans="1:6" x14ac:dyDescent="0.2">
      <c r="A22" s="2" t="s">
        <v>23</v>
      </c>
      <c r="B22" s="3"/>
      <c r="C22" s="2" t="s">
        <v>24</v>
      </c>
      <c r="D22" s="40"/>
      <c r="E22" s="3"/>
      <c r="F22" s="3"/>
    </row>
    <row r="23" spans="1:6" x14ac:dyDescent="0.2">
      <c r="A23" s="2" t="s">
        <v>68</v>
      </c>
      <c r="B23" s="3"/>
      <c r="C23" s="2"/>
      <c r="D23" s="40"/>
      <c r="E23" s="3"/>
      <c r="F23" s="3"/>
    </row>
    <row r="24" spans="1:6" x14ac:dyDescent="0.2">
      <c r="A24" s="2" t="s">
        <v>69</v>
      </c>
      <c r="B24" s="3"/>
      <c r="C24" s="2"/>
      <c r="D24" s="40"/>
      <c r="E24" s="3"/>
      <c r="F24" s="3"/>
    </row>
    <row r="25" spans="1:6" x14ac:dyDescent="0.2">
      <c r="A25" s="2"/>
      <c r="B25" s="3"/>
      <c r="C25" s="2"/>
      <c r="D25" s="6"/>
      <c r="E25" s="3"/>
      <c r="F25" s="3"/>
    </row>
    <row r="26" spans="1:6" x14ac:dyDescent="0.2">
      <c r="A26" s="2" t="s">
        <v>25</v>
      </c>
      <c r="B26" s="3"/>
      <c r="C26" s="2" t="s">
        <v>26</v>
      </c>
      <c r="D26" s="34"/>
      <c r="E26" s="3"/>
      <c r="F26" s="3"/>
    </row>
    <row r="27" spans="1:6" x14ac:dyDescent="0.2">
      <c r="A27" s="3"/>
      <c r="B27" s="3"/>
      <c r="C27" s="3"/>
      <c r="D27" s="3"/>
      <c r="E27" s="3"/>
      <c r="F27" s="3"/>
    </row>
    <row r="28" spans="1:6" x14ac:dyDescent="0.2">
      <c r="A28" s="23" t="s">
        <v>27</v>
      </c>
      <c r="B28" s="3"/>
      <c r="C28" s="17" t="s">
        <v>1</v>
      </c>
      <c r="D28" s="17" t="s">
        <v>2</v>
      </c>
      <c r="E28" s="3"/>
      <c r="F28" s="3"/>
    </row>
    <row r="29" spans="1:6" x14ac:dyDescent="0.2">
      <c r="A29" s="2"/>
      <c r="B29" s="3"/>
      <c r="C29" s="2"/>
      <c r="D29" s="2"/>
      <c r="E29" s="3"/>
      <c r="F29" s="3"/>
    </row>
    <row r="30" spans="1:6" x14ac:dyDescent="0.2">
      <c r="A30" s="29" t="s">
        <v>61</v>
      </c>
      <c r="B30" s="3"/>
      <c r="C30" s="2"/>
      <c r="D30" s="2"/>
      <c r="E30" s="3"/>
      <c r="F30" s="3"/>
    </row>
    <row r="31" spans="1:6" x14ac:dyDescent="0.2">
      <c r="A31" s="2" t="s">
        <v>28</v>
      </c>
      <c r="B31" s="3"/>
      <c r="C31" s="2" t="s">
        <v>29</v>
      </c>
      <c r="D31" s="4">
        <f>D10*(100-D26)/100</f>
        <v>0</v>
      </c>
      <c r="E31" s="3"/>
      <c r="F31" s="3"/>
    </row>
    <row r="32" spans="1:6" x14ac:dyDescent="0.2">
      <c r="A32" s="2"/>
      <c r="B32" s="3"/>
      <c r="C32" s="2"/>
      <c r="D32" s="12"/>
      <c r="E32" s="3"/>
      <c r="F32" s="3"/>
    </row>
    <row r="33" spans="1:9" x14ac:dyDescent="0.2">
      <c r="A33" s="29" t="s">
        <v>62</v>
      </c>
      <c r="B33" s="3"/>
      <c r="C33" s="2"/>
      <c r="D33" s="12"/>
      <c r="E33" s="3"/>
      <c r="F33" s="3"/>
    </row>
    <row r="34" spans="1:9" x14ac:dyDescent="0.2">
      <c r="A34" s="2" t="s">
        <v>30</v>
      </c>
      <c r="B34" s="3"/>
      <c r="C34" s="2" t="s">
        <v>66</v>
      </c>
      <c r="D34" s="6" t="e">
        <f>(D11*D7+D12*D8)/(D7+D8)</f>
        <v>#DIV/0!</v>
      </c>
      <c r="E34" s="3"/>
      <c r="F34" s="3"/>
    </row>
    <row r="35" spans="1:9" x14ac:dyDescent="0.2">
      <c r="A35" s="2" t="s">
        <v>31</v>
      </c>
      <c r="B35" s="3"/>
      <c r="C35" s="2" t="s">
        <v>55</v>
      </c>
      <c r="D35" s="5" t="e">
        <f>(D7*D9+D8*D31)/(D7+D8)</f>
        <v>#DIV/0!</v>
      </c>
      <c r="E35" s="3"/>
      <c r="F35" s="3"/>
    </row>
    <row r="36" spans="1:9" x14ac:dyDescent="0.2">
      <c r="A36" s="2" t="s">
        <v>32</v>
      </c>
      <c r="B36" s="3"/>
      <c r="C36" s="2" t="s">
        <v>33</v>
      </c>
      <c r="D36" s="6" t="e">
        <f>1/(1-(EXP(-5*D15)))</f>
        <v>#DIV/0!</v>
      </c>
      <c r="E36" s="3"/>
      <c r="F36" s="3"/>
    </row>
    <row r="37" spans="1:9" x14ac:dyDescent="0.2">
      <c r="A37" s="2" t="s">
        <v>50</v>
      </c>
      <c r="B37" s="3"/>
      <c r="C37" s="2" t="s">
        <v>51</v>
      </c>
      <c r="D37" s="5" t="e">
        <f>D35*D36</f>
        <v>#DIV/0!</v>
      </c>
      <c r="E37" s="3"/>
      <c r="F37" s="3"/>
    </row>
    <row r="38" spans="1:9" x14ac:dyDescent="0.2">
      <c r="A38" s="2"/>
      <c r="B38" s="3"/>
      <c r="C38" s="2"/>
      <c r="D38" s="4"/>
      <c r="E38" s="3"/>
      <c r="F38" s="3"/>
    </row>
    <row r="39" spans="1:9" x14ac:dyDescent="0.2">
      <c r="A39" s="29" t="s">
        <v>60</v>
      </c>
      <c r="B39" s="3"/>
      <c r="C39" s="2"/>
      <c r="D39" s="4"/>
      <c r="E39" s="3"/>
      <c r="F39" s="3"/>
    </row>
    <row r="40" spans="1:9" x14ac:dyDescent="0.2">
      <c r="A40" s="2" t="s">
        <v>34</v>
      </c>
      <c r="B40" s="3"/>
      <c r="C40" s="2" t="s">
        <v>35</v>
      </c>
      <c r="D40" s="6" t="e">
        <f>D21*1000/(D22*86400)</f>
        <v>#DIV/0!</v>
      </c>
      <c r="E40" s="3"/>
      <c r="F40" s="3"/>
    </row>
    <row r="41" spans="1:9" x14ac:dyDescent="0.2">
      <c r="A41" s="2" t="s">
        <v>36</v>
      </c>
      <c r="B41" s="3"/>
      <c r="C41" s="2" t="s">
        <v>37</v>
      </c>
      <c r="D41" s="6" t="e">
        <f>D20-((D16*D35*D36)/(D17-D16)*(EXP(-D16*D40)-EXP(-D17*D40))+(D20-D34)*(EXP(-D17*D40)))</f>
        <v>#DIV/0!</v>
      </c>
      <c r="E41" s="3"/>
      <c r="F41" s="3"/>
    </row>
    <row r="42" spans="1:9" x14ac:dyDescent="0.2">
      <c r="A42" s="2" t="s">
        <v>38</v>
      </c>
      <c r="B42" s="3"/>
      <c r="C42" s="2" t="s">
        <v>39</v>
      </c>
      <c r="D42" s="5" t="e">
        <f>D35*EXP(-D16*D40)</f>
        <v>#DIV/0!</v>
      </c>
      <c r="E42" s="3"/>
      <c r="F42" s="3"/>
    </row>
    <row r="43" spans="1:9" x14ac:dyDescent="0.2">
      <c r="A43" s="2" t="s">
        <v>52</v>
      </c>
      <c r="B43" s="3"/>
      <c r="C43" s="2" t="s">
        <v>59</v>
      </c>
      <c r="D43" s="6" t="e">
        <f>MIN(D51:D71)</f>
        <v>#DIV/0!</v>
      </c>
      <c r="E43" s="3"/>
      <c r="F43" s="3"/>
    </row>
    <row r="44" spans="1:9" x14ac:dyDescent="0.2">
      <c r="A44" s="2"/>
      <c r="B44" s="3"/>
      <c r="C44" s="2"/>
      <c r="D44" s="5"/>
      <c r="E44" s="3"/>
      <c r="F44" s="3"/>
    </row>
    <row r="45" spans="1:9" x14ac:dyDescent="0.2">
      <c r="A45" s="3"/>
      <c r="B45" s="3"/>
      <c r="C45" s="3"/>
      <c r="D45" s="3"/>
      <c r="E45" s="3"/>
      <c r="F45" s="3"/>
    </row>
    <row r="46" spans="1:9" x14ac:dyDescent="0.2">
      <c r="A46" s="31" t="s">
        <v>54</v>
      </c>
      <c r="B46" s="1"/>
      <c r="C46" s="1"/>
      <c r="D46" s="1"/>
      <c r="E46" s="1"/>
      <c r="F46" s="1"/>
    </row>
    <row r="47" spans="1:9" x14ac:dyDescent="0.2">
      <c r="A47" s="8"/>
      <c r="B47" s="8"/>
      <c r="C47" s="8"/>
      <c r="D47" s="8"/>
      <c r="E47" s="8" t="s">
        <v>58</v>
      </c>
      <c r="F47" s="8"/>
      <c r="G47" s="14" t="s">
        <v>57</v>
      </c>
    </row>
    <row r="48" spans="1:9" x14ac:dyDescent="0.2">
      <c r="A48" s="33" t="s">
        <v>40</v>
      </c>
      <c r="B48" s="7" t="s">
        <v>41</v>
      </c>
      <c r="C48" s="7" t="s">
        <v>42</v>
      </c>
      <c r="D48" s="7" t="s">
        <v>43</v>
      </c>
      <c r="E48" s="7" t="s">
        <v>56</v>
      </c>
      <c r="F48" s="7" t="s">
        <v>44</v>
      </c>
      <c r="G48" s="13" t="s">
        <v>56</v>
      </c>
      <c r="H48" s="14"/>
      <c r="I48" s="14"/>
    </row>
    <row r="49" spans="1:9" x14ac:dyDescent="0.2">
      <c r="A49" s="8"/>
      <c r="B49" s="7" t="s">
        <v>45</v>
      </c>
      <c r="C49" s="7" t="s">
        <v>46</v>
      </c>
      <c r="D49" s="7" t="s">
        <v>47</v>
      </c>
      <c r="E49" s="9" t="s">
        <v>47</v>
      </c>
      <c r="F49" s="7" t="s">
        <v>47</v>
      </c>
      <c r="G49" s="20" t="s">
        <v>47</v>
      </c>
      <c r="H49" s="15"/>
      <c r="I49" s="15"/>
    </row>
    <row r="50" spans="1:9" x14ac:dyDescent="0.2">
      <c r="A50" s="32">
        <v>0</v>
      </c>
      <c r="B50" s="10">
        <v>0</v>
      </c>
      <c r="C50" s="11">
        <v>0</v>
      </c>
      <c r="D50" s="11">
        <f>D11</f>
        <v>0</v>
      </c>
      <c r="E50" s="27">
        <f>D$24</f>
        <v>0</v>
      </c>
      <c r="F50" s="26">
        <f>D9</f>
        <v>0</v>
      </c>
      <c r="G50" s="28">
        <f>D$23</f>
        <v>0</v>
      </c>
      <c r="H50" s="16"/>
      <c r="I50" s="14"/>
    </row>
    <row r="51" spans="1:9" x14ac:dyDescent="0.2">
      <c r="A51" s="32">
        <v>0</v>
      </c>
      <c r="B51" s="10">
        <v>0</v>
      </c>
      <c r="C51" s="11">
        <v>0</v>
      </c>
      <c r="D51" s="11" t="e">
        <f>D34</f>
        <v>#DIV/0!</v>
      </c>
      <c r="E51" s="27">
        <f t="shared" ref="E51:E71" si="0">D$24</f>
        <v>0</v>
      </c>
      <c r="F51" s="26" t="e">
        <f>D35</f>
        <v>#DIV/0!</v>
      </c>
      <c r="G51" s="28">
        <f t="shared" ref="G51:G71" si="1">D$23</f>
        <v>0</v>
      </c>
      <c r="H51" s="16"/>
      <c r="I51" s="14"/>
    </row>
    <row r="52" spans="1:9" x14ac:dyDescent="0.2">
      <c r="A52" s="32">
        <v>1</v>
      </c>
      <c r="B52" s="10">
        <f>D$21*A52/A$71</f>
        <v>0</v>
      </c>
      <c r="C52" s="11" t="e">
        <f>B52*1000/(D$22*86400)</f>
        <v>#DIV/0!</v>
      </c>
      <c r="D52" s="11" t="e">
        <f t="shared" ref="D52:D71" si="2">D$20-((D$16*D$37)/(D$17-D$16)*(EXP(-D$16*C52)-EXP(-D$17*C52))+(D$20-D$34)*(EXP(-D$17*C52)))</f>
        <v>#DIV/0!</v>
      </c>
      <c r="E52" s="27">
        <f t="shared" si="0"/>
        <v>0</v>
      </c>
      <c r="F52" s="26" t="e">
        <f>($D$37*(EXP(-$D$16*C52)))/$D$36</f>
        <v>#DIV/0!</v>
      </c>
      <c r="G52" s="28">
        <f t="shared" si="1"/>
        <v>0</v>
      </c>
      <c r="H52" s="16"/>
      <c r="I52" s="14"/>
    </row>
    <row r="53" spans="1:9" x14ac:dyDescent="0.2">
      <c r="A53" s="32">
        <v>2</v>
      </c>
      <c r="B53" s="10">
        <f>D$21*A53/A$71</f>
        <v>0</v>
      </c>
      <c r="C53" s="11" t="e">
        <f t="shared" ref="C53:C60" si="3">B53*1000/(D$22*86400)</f>
        <v>#DIV/0!</v>
      </c>
      <c r="D53" s="11" t="e">
        <f t="shared" si="2"/>
        <v>#DIV/0!</v>
      </c>
      <c r="E53" s="27">
        <f t="shared" si="0"/>
        <v>0</v>
      </c>
      <c r="F53" s="26" t="e">
        <f>($D$37*(EXP(-$D$16*C53)))/$D$36</f>
        <v>#DIV/0!</v>
      </c>
      <c r="G53" s="28">
        <f t="shared" si="1"/>
        <v>0</v>
      </c>
      <c r="H53" s="16"/>
      <c r="I53" s="14"/>
    </row>
    <row r="54" spans="1:9" x14ac:dyDescent="0.2">
      <c r="A54" s="32">
        <v>3</v>
      </c>
      <c r="B54" s="10">
        <f>D$21*A54/A$71</f>
        <v>0</v>
      </c>
      <c r="C54" s="11" t="e">
        <f t="shared" si="3"/>
        <v>#DIV/0!</v>
      </c>
      <c r="D54" s="11" t="e">
        <f t="shared" si="2"/>
        <v>#DIV/0!</v>
      </c>
      <c r="E54" s="27">
        <f t="shared" si="0"/>
        <v>0</v>
      </c>
      <c r="F54" s="26" t="e">
        <f t="shared" ref="F54:F71" si="4">($D$37*(EXP(-$D$16*C54)))/$D$36</f>
        <v>#DIV/0!</v>
      </c>
      <c r="G54" s="28">
        <f t="shared" si="1"/>
        <v>0</v>
      </c>
      <c r="H54" s="16"/>
      <c r="I54" s="14"/>
    </row>
    <row r="55" spans="1:9" x14ac:dyDescent="0.2">
      <c r="A55" s="32">
        <v>4</v>
      </c>
      <c r="B55" s="10">
        <f t="shared" ref="B55:B71" si="5">D$21*A55/A$71</f>
        <v>0</v>
      </c>
      <c r="C55" s="11" t="e">
        <f t="shared" si="3"/>
        <v>#DIV/0!</v>
      </c>
      <c r="D55" s="11" t="e">
        <f t="shared" si="2"/>
        <v>#DIV/0!</v>
      </c>
      <c r="E55" s="27">
        <f t="shared" si="0"/>
        <v>0</v>
      </c>
      <c r="F55" s="26" t="e">
        <f t="shared" si="4"/>
        <v>#DIV/0!</v>
      </c>
      <c r="G55" s="28">
        <f t="shared" si="1"/>
        <v>0</v>
      </c>
      <c r="H55" s="16"/>
      <c r="I55" s="14"/>
    </row>
    <row r="56" spans="1:9" x14ac:dyDescent="0.2">
      <c r="A56" s="32">
        <v>5</v>
      </c>
      <c r="B56" s="10">
        <f t="shared" si="5"/>
        <v>0</v>
      </c>
      <c r="C56" s="11" t="e">
        <f t="shared" si="3"/>
        <v>#DIV/0!</v>
      </c>
      <c r="D56" s="11" t="e">
        <f t="shared" si="2"/>
        <v>#DIV/0!</v>
      </c>
      <c r="E56" s="27">
        <f t="shared" si="0"/>
        <v>0</v>
      </c>
      <c r="F56" s="26" t="e">
        <f t="shared" si="4"/>
        <v>#DIV/0!</v>
      </c>
      <c r="G56" s="28">
        <f t="shared" si="1"/>
        <v>0</v>
      </c>
      <c r="H56" s="16"/>
      <c r="I56" s="14"/>
    </row>
    <row r="57" spans="1:9" x14ac:dyDescent="0.2">
      <c r="A57" s="32">
        <v>6</v>
      </c>
      <c r="B57" s="10">
        <f t="shared" si="5"/>
        <v>0</v>
      </c>
      <c r="C57" s="11" t="e">
        <f t="shared" si="3"/>
        <v>#DIV/0!</v>
      </c>
      <c r="D57" s="11" t="e">
        <f t="shared" si="2"/>
        <v>#DIV/0!</v>
      </c>
      <c r="E57" s="27">
        <f t="shared" si="0"/>
        <v>0</v>
      </c>
      <c r="F57" s="26" t="e">
        <f t="shared" si="4"/>
        <v>#DIV/0!</v>
      </c>
      <c r="G57" s="28">
        <f t="shared" si="1"/>
        <v>0</v>
      </c>
      <c r="H57" s="16"/>
      <c r="I57" s="14"/>
    </row>
    <row r="58" spans="1:9" x14ac:dyDescent="0.2">
      <c r="A58" s="32">
        <v>7</v>
      </c>
      <c r="B58" s="10">
        <f t="shared" si="5"/>
        <v>0</v>
      </c>
      <c r="C58" s="11" t="e">
        <f t="shared" si="3"/>
        <v>#DIV/0!</v>
      </c>
      <c r="D58" s="11" t="e">
        <f t="shared" si="2"/>
        <v>#DIV/0!</v>
      </c>
      <c r="E58" s="27">
        <f t="shared" si="0"/>
        <v>0</v>
      </c>
      <c r="F58" s="26" t="e">
        <f t="shared" si="4"/>
        <v>#DIV/0!</v>
      </c>
      <c r="G58" s="28">
        <f t="shared" si="1"/>
        <v>0</v>
      </c>
      <c r="H58" s="16"/>
      <c r="I58" s="14"/>
    </row>
    <row r="59" spans="1:9" x14ac:dyDescent="0.2">
      <c r="A59" s="32">
        <v>8</v>
      </c>
      <c r="B59" s="10">
        <f t="shared" si="5"/>
        <v>0</v>
      </c>
      <c r="C59" s="11" t="e">
        <f t="shared" si="3"/>
        <v>#DIV/0!</v>
      </c>
      <c r="D59" s="11" t="e">
        <f t="shared" si="2"/>
        <v>#DIV/0!</v>
      </c>
      <c r="E59" s="27">
        <f t="shared" si="0"/>
        <v>0</v>
      </c>
      <c r="F59" s="26" t="e">
        <f t="shared" si="4"/>
        <v>#DIV/0!</v>
      </c>
      <c r="G59" s="28">
        <f t="shared" si="1"/>
        <v>0</v>
      </c>
      <c r="H59" s="16"/>
      <c r="I59" s="14"/>
    </row>
    <row r="60" spans="1:9" x14ac:dyDescent="0.2">
      <c r="A60" s="32">
        <v>9</v>
      </c>
      <c r="B60" s="10">
        <f t="shared" si="5"/>
        <v>0</v>
      </c>
      <c r="C60" s="11" t="e">
        <f t="shared" si="3"/>
        <v>#DIV/0!</v>
      </c>
      <c r="D60" s="11" t="e">
        <f t="shared" si="2"/>
        <v>#DIV/0!</v>
      </c>
      <c r="E60" s="27">
        <f t="shared" si="0"/>
        <v>0</v>
      </c>
      <c r="F60" s="26" t="e">
        <f t="shared" si="4"/>
        <v>#DIV/0!</v>
      </c>
      <c r="G60" s="28">
        <f t="shared" si="1"/>
        <v>0</v>
      </c>
      <c r="H60" s="16"/>
      <c r="I60" s="14"/>
    </row>
    <row r="61" spans="1:9" x14ac:dyDescent="0.2">
      <c r="A61" s="32">
        <v>10</v>
      </c>
      <c r="B61" s="10">
        <f t="shared" si="5"/>
        <v>0</v>
      </c>
      <c r="C61" s="11" t="e">
        <f t="shared" ref="C61:C71" si="6">B61*1000/(D$22*86400)</f>
        <v>#DIV/0!</v>
      </c>
      <c r="D61" s="11" t="e">
        <f t="shared" si="2"/>
        <v>#DIV/0!</v>
      </c>
      <c r="E61" s="27">
        <f t="shared" si="0"/>
        <v>0</v>
      </c>
      <c r="F61" s="26" t="e">
        <f t="shared" si="4"/>
        <v>#DIV/0!</v>
      </c>
      <c r="G61" s="28">
        <f t="shared" si="1"/>
        <v>0</v>
      </c>
      <c r="H61" s="16"/>
      <c r="I61" s="14"/>
    </row>
    <row r="62" spans="1:9" x14ac:dyDescent="0.2">
      <c r="A62" s="32">
        <v>11</v>
      </c>
      <c r="B62" s="10">
        <f t="shared" si="5"/>
        <v>0</v>
      </c>
      <c r="C62" s="11" t="e">
        <f t="shared" si="6"/>
        <v>#DIV/0!</v>
      </c>
      <c r="D62" s="11" t="e">
        <f t="shared" si="2"/>
        <v>#DIV/0!</v>
      </c>
      <c r="E62" s="27">
        <f t="shared" si="0"/>
        <v>0</v>
      </c>
      <c r="F62" s="26" t="e">
        <f t="shared" si="4"/>
        <v>#DIV/0!</v>
      </c>
      <c r="G62" s="28">
        <f t="shared" si="1"/>
        <v>0</v>
      </c>
      <c r="H62" s="16"/>
      <c r="I62" s="14"/>
    </row>
    <row r="63" spans="1:9" x14ac:dyDescent="0.2">
      <c r="A63" s="32">
        <v>12</v>
      </c>
      <c r="B63" s="10">
        <f t="shared" si="5"/>
        <v>0</v>
      </c>
      <c r="C63" s="11" t="e">
        <f t="shared" si="6"/>
        <v>#DIV/0!</v>
      </c>
      <c r="D63" s="11" t="e">
        <f t="shared" si="2"/>
        <v>#DIV/0!</v>
      </c>
      <c r="E63" s="27">
        <f t="shared" si="0"/>
        <v>0</v>
      </c>
      <c r="F63" s="26" t="e">
        <f t="shared" si="4"/>
        <v>#DIV/0!</v>
      </c>
      <c r="G63" s="28">
        <f t="shared" si="1"/>
        <v>0</v>
      </c>
      <c r="H63" s="16"/>
      <c r="I63" s="14"/>
    </row>
    <row r="64" spans="1:9" x14ac:dyDescent="0.2">
      <c r="A64" s="32">
        <v>13</v>
      </c>
      <c r="B64" s="10">
        <f t="shared" si="5"/>
        <v>0</v>
      </c>
      <c r="C64" s="11" t="e">
        <f t="shared" si="6"/>
        <v>#DIV/0!</v>
      </c>
      <c r="D64" s="11" t="e">
        <f t="shared" si="2"/>
        <v>#DIV/0!</v>
      </c>
      <c r="E64" s="27">
        <f t="shared" si="0"/>
        <v>0</v>
      </c>
      <c r="F64" s="26" t="e">
        <f t="shared" si="4"/>
        <v>#DIV/0!</v>
      </c>
      <c r="G64" s="28">
        <f t="shared" si="1"/>
        <v>0</v>
      </c>
      <c r="H64" s="16"/>
      <c r="I64" s="14"/>
    </row>
    <row r="65" spans="1:24" x14ac:dyDescent="0.2">
      <c r="A65" s="32">
        <v>14</v>
      </c>
      <c r="B65" s="10">
        <f t="shared" si="5"/>
        <v>0</v>
      </c>
      <c r="C65" s="11" t="e">
        <f t="shared" si="6"/>
        <v>#DIV/0!</v>
      </c>
      <c r="D65" s="11" t="e">
        <f t="shared" si="2"/>
        <v>#DIV/0!</v>
      </c>
      <c r="E65" s="27">
        <f t="shared" si="0"/>
        <v>0</v>
      </c>
      <c r="F65" s="26" t="e">
        <f t="shared" si="4"/>
        <v>#DIV/0!</v>
      </c>
      <c r="G65" s="28">
        <f t="shared" si="1"/>
        <v>0</v>
      </c>
      <c r="H65" s="16"/>
      <c r="I65" s="14"/>
    </row>
    <row r="66" spans="1:24" x14ac:dyDescent="0.2">
      <c r="A66" s="32">
        <v>15</v>
      </c>
      <c r="B66" s="10">
        <f t="shared" si="5"/>
        <v>0</v>
      </c>
      <c r="C66" s="11" t="e">
        <f t="shared" si="6"/>
        <v>#DIV/0!</v>
      </c>
      <c r="D66" s="11" t="e">
        <f t="shared" si="2"/>
        <v>#DIV/0!</v>
      </c>
      <c r="E66" s="27">
        <f t="shared" si="0"/>
        <v>0</v>
      </c>
      <c r="F66" s="26" t="e">
        <f t="shared" si="4"/>
        <v>#DIV/0!</v>
      </c>
      <c r="G66" s="28">
        <f t="shared" si="1"/>
        <v>0</v>
      </c>
      <c r="H66" s="16"/>
      <c r="I66" s="14"/>
    </row>
    <row r="67" spans="1:24" x14ac:dyDescent="0.2">
      <c r="A67" s="32">
        <v>16</v>
      </c>
      <c r="B67" s="10">
        <f t="shared" si="5"/>
        <v>0</v>
      </c>
      <c r="C67" s="11" t="e">
        <f t="shared" si="6"/>
        <v>#DIV/0!</v>
      </c>
      <c r="D67" s="11" t="e">
        <f t="shared" si="2"/>
        <v>#DIV/0!</v>
      </c>
      <c r="E67" s="27">
        <f t="shared" si="0"/>
        <v>0</v>
      </c>
      <c r="F67" s="26" t="e">
        <f t="shared" si="4"/>
        <v>#DIV/0!</v>
      </c>
      <c r="G67" s="28">
        <f t="shared" si="1"/>
        <v>0</v>
      </c>
      <c r="H67" s="16"/>
      <c r="I67" s="14"/>
    </row>
    <row r="68" spans="1:24" x14ac:dyDescent="0.2">
      <c r="A68" s="32">
        <v>17</v>
      </c>
      <c r="B68" s="10">
        <f t="shared" si="5"/>
        <v>0</v>
      </c>
      <c r="C68" s="11" t="e">
        <f t="shared" si="6"/>
        <v>#DIV/0!</v>
      </c>
      <c r="D68" s="11" t="e">
        <f t="shared" si="2"/>
        <v>#DIV/0!</v>
      </c>
      <c r="E68" s="27">
        <f t="shared" si="0"/>
        <v>0</v>
      </c>
      <c r="F68" s="26" t="e">
        <f t="shared" si="4"/>
        <v>#DIV/0!</v>
      </c>
      <c r="G68" s="28">
        <f t="shared" si="1"/>
        <v>0</v>
      </c>
      <c r="H68" s="16"/>
      <c r="I68" s="14"/>
    </row>
    <row r="69" spans="1:24" x14ac:dyDescent="0.2">
      <c r="A69" s="32">
        <v>18</v>
      </c>
      <c r="B69" s="10">
        <f t="shared" si="5"/>
        <v>0</v>
      </c>
      <c r="C69" s="11" t="e">
        <f t="shared" si="6"/>
        <v>#DIV/0!</v>
      </c>
      <c r="D69" s="11" t="e">
        <f t="shared" si="2"/>
        <v>#DIV/0!</v>
      </c>
      <c r="E69" s="27">
        <f t="shared" si="0"/>
        <v>0</v>
      </c>
      <c r="F69" s="26" t="e">
        <f t="shared" si="4"/>
        <v>#DIV/0!</v>
      </c>
      <c r="G69" s="28">
        <f t="shared" si="1"/>
        <v>0</v>
      </c>
      <c r="H69" s="16"/>
      <c r="I69" s="14"/>
    </row>
    <row r="70" spans="1:24" x14ac:dyDescent="0.2">
      <c r="A70" s="32">
        <v>19</v>
      </c>
      <c r="B70" s="10">
        <f t="shared" si="5"/>
        <v>0</v>
      </c>
      <c r="C70" s="11" t="e">
        <f t="shared" si="6"/>
        <v>#DIV/0!</v>
      </c>
      <c r="D70" s="11" t="e">
        <f t="shared" si="2"/>
        <v>#DIV/0!</v>
      </c>
      <c r="E70" s="27">
        <f t="shared" si="0"/>
        <v>0</v>
      </c>
      <c r="F70" s="26" t="e">
        <f t="shared" si="4"/>
        <v>#DIV/0!</v>
      </c>
      <c r="G70" s="28">
        <f t="shared" si="1"/>
        <v>0</v>
      </c>
      <c r="H70" s="16"/>
      <c r="I70" s="14"/>
    </row>
    <row r="71" spans="1:24" x14ac:dyDescent="0.2">
      <c r="A71" s="32">
        <v>20</v>
      </c>
      <c r="B71" s="10">
        <f t="shared" si="5"/>
        <v>0</v>
      </c>
      <c r="C71" s="11" t="e">
        <f t="shared" si="6"/>
        <v>#DIV/0!</v>
      </c>
      <c r="D71" s="11" t="e">
        <f t="shared" si="2"/>
        <v>#DIV/0!</v>
      </c>
      <c r="E71" s="27">
        <f t="shared" si="0"/>
        <v>0</v>
      </c>
      <c r="F71" s="26" t="e">
        <f t="shared" si="4"/>
        <v>#DIV/0!</v>
      </c>
      <c r="G71" s="28">
        <f t="shared" si="1"/>
        <v>0</v>
      </c>
      <c r="H71" s="16"/>
      <c r="I71" s="14"/>
    </row>
    <row r="72" spans="1:24" x14ac:dyDescent="0.2">
      <c r="A72" s="1"/>
      <c r="B72" s="1"/>
      <c r="C72" s="1"/>
      <c r="D72" s="1"/>
      <c r="E72" s="1"/>
      <c r="F72" s="1"/>
      <c r="G72" s="14"/>
    </row>
    <row r="73" spans="1:24" x14ac:dyDescent="0.2">
      <c r="D73" s="18"/>
      <c r="E73" s="18"/>
      <c r="F73" s="18"/>
      <c r="G73" s="21"/>
      <c r="H73" s="19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</row>
    <row r="74" spans="1:24" x14ac:dyDescent="0.2">
      <c r="G74" s="14"/>
    </row>
    <row r="75" spans="1:24" x14ac:dyDescent="0.2">
      <c r="G75" s="14"/>
    </row>
    <row r="76" spans="1:24" x14ac:dyDescent="0.2">
      <c r="G76" s="14"/>
    </row>
  </sheetData>
  <phoneticPr fontId="5" type="noConversion"/>
  <printOptions headings="1" gridLinesSet="0"/>
  <pageMargins left="0.75" right="0.75" top="1" bottom="1" header="0.49212598499999999" footer="0.49212598499999999"/>
  <pageSetup paperSize="9" scale="84" orientation="portrait" horizontalDpi="360" verticalDpi="180" r:id="rId1"/>
  <headerFooter alignWithMargins="0"/>
  <ignoredErrors>
    <ignoredError sqref="C52:C57 D51:D57 F51:F57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STREETER</vt:lpstr>
      <vt:lpstr>\g</vt:lpstr>
      <vt:lpstr>STREETER!Area_de_impressao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PC01</cp:lastModifiedBy>
  <cp:lastPrinted>2004-06-16T12:42:03Z</cp:lastPrinted>
  <dcterms:created xsi:type="dcterms:W3CDTF">2004-06-07T23:36:03Z</dcterms:created>
  <dcterms:modified xsi:type="dcterms:W3CDTF">2023-10-10T20:02:32Z</dcterms:modified>
</cp:coreProperties>
</file>